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676" activeTab="0"/>
  </bookViews>
  <sheets>
    <sheet name="EOQ Básico" sheetId="1" r:id="rId1"/>
    <sheet name="descuentos_uniformes" sheetId="2" r:id="rId2"/>
    <sheet name="descuentos_graduales" sheetId="3" r:id="rId3"/>
    <sheet name="EOQ_continuo" sheetId="4" r:id="rId4"/>
    <sheet name="ruptura_stocks" sheetId="5" r:id="rId5"/>
    <sheet name="Hoja6" sheetId="6" r:id="rId6"/>
  </sheets>
  <definedNames/>
  <calcPr fullCalcOnLoad="1"/>
</workbook>
</file>

<file path=xl/sharedStrings.xml><?xml version="1.0" encoding="utf-8"?>
<sst xmlns="http://schemas.openxmlformats.org/spreadsheetml/2006/main" count="116" uniqueCount="69">
  <si>
    <t>Gestión de stocks: Modelo EOQ Básico</t>
  </si>
  <si>
    <t>Hipótesis del modelo</t>
  </si>
  <si>
    <t>Horizonte de gestión ilimitado</t>
  </si>
  <si>
    <t>Demanda (D) continua, conocida y homogénea</t>
  </si>
  <si>
    <t>Período de entrega (L) constante y conocido</t>
  </si>
  <si>
    <t>No se permiten rupturas de stock</t>
  </si>
  <si>
    <t>Coste de adquisición (Ca) constante</t>
  </si>
  <si>
    <t>La entrada del lote al sistema es instantánea</t>
  </si>
  <si>
    <t>Coste de lanzamiento (Ci) y Coste de posesión (Cp)</t>
  </si>
  <si>
    <t>Demanda (D) unidades</t>
  </si>
  <si>
    <t>Período de entrega L (días)</t>
  </si>
  <si>
    <t>Coste unitario de posesión Cp</t>
  </si>
  <si>
    <t>Tasa de coste de mantenimiento i</t>
  </si>
  <si>
    <t>Inputs</t>
  </si>
  <si>
    <t>Punto de pedido</t>
  </si>
  <si>
    <t>Frecuencia anual de reaprovisionamiento N</t>
  </si>
  <si>
    <t>Tiempo de ciclo de reaprovisionamiento Tc (meses)</t>
  </si>
  <si>
    <t>Coste anual de adquisición Ka</t>
  </si>
  <si>
    <t>Coste anual de posesión Kp</t>
  </si>
  <si>
    <t>Outputs</t>
  </si>
  <si>
    <t>Coste unitario de adquisición Ca</t>
  </si>
  <si>
    <t>Coste unitario de posesión</t>
  </si>
  <si>
    <t>Demanda Anual D (unidades)</t>
  </si>
  <si>
    <t>Extremo inferior del Tramo Qmin (unidades)</t>
  </si>
  <si>
    <t>Extremo superior del Tramo Qmax (unidades)</t>
  </si>
  <si>
    <t>Coste unitario de adquisición Ca (€)</t>
  </si>
  <si>
    <t>Coste unitario de lanzamiento Cl (€)</t>
  </si>
  <si>
    <t>Coste unitario de posesión Cp (€)</t>
  </si>
  <si>
    <t>Tasa de coste de mantenimento  i</t>
  </si>
  <si>
    <t>INPUTS</t>
  </si>
  <si>
    <t>Punto de pedido s (unidades)</t>
  </si>
  <si>
    <t>Tiempo del ciclo de reaprovisionamiento Tc (meses)</t>
  </si>
  <si>
    <t>Coste anual de adquisición Ka (€)</t>
  </si>
  <si>
    <t>Coste anual de lanzamiento Kl (€)</t>
  </si>
  <si>
    <t>Coste anual de posesión Kp (€)</t>
  </si>
  <si>
    <t>Coste anual total mínimo Kt*=Ka+Kl+Kp  (€)</t>
  </si>
  <si>
    <t>Tamaño del lote óptimo Q* (unidades)</t>
  </si>
  <si>
    <t>Coste de adquisición acumulado (en tramo) A (€)</t>
  </si>
  <si>
    <t>Coste unitario de adquisición (en tramo) Ca (€)</t>
  </si>
  <si>
    <t>Coste medio de adquisición por unidad Cam (€)</t>
  </si>
  <si>
    <t>Coste medio de posesión por unidad Cpm (€)</t>
  </si>
  <si>
    <t>Nº de períodos (de 2 a 12)</t>
  </si>
  <si>
    <t>Coste de lanzamiento Cl (€)</t>
  </si>
  <si>
    <t>Tasa de mantenimiento i</t>
  </si>
  <si>
    <t>Coste de adquisición Ca (€)</t>
  </si>
  <si>
    <t>Períodos t</t>
  </si>
  <si>
    <t>Dt (unidades)</t>
  </si>
  <si>
    <t>Q (unidades)</t>
  </si>
  <si>
    <t>Coste Medio por período Kt (€)</t>
  </si>
  <si>
    <t>Coste Relevante Total (€)</t>
  </si>
  <si>
    <t>VC=0,49  &gt;  0.20  --&gt;  Usar Silver-Meal</t>
  </si>
  <si>
    <t>Tamaño de Lote óptimo Q</t>
  </si>
  <si>
    <t>Coste unitario de lanzamiento Cl</t>
  </si>
  <si>
    <t>Coste anual de lanzamiento Kl</t>
  </si>
  <si>
    <t>Coste anual relevamiento mínimo K*=Kl+Kp</t>
  </si>
  <si>
    <t>Coste anual total mínimo Kt*= Ka+Kl+Kp</t>
  </si>
  <si>
    <t>Capacidad Anual de Producción P (unidades)</t>
  </si>
  <si>
    <t>Coste medio de posesión por unidad Cp (€)</t>
  </si>
  <si>
    <t>Coste medio de posesión Cp (€)</t>
  </si>
  <si>
    <t>Tiempo del ciclo de cada lanzamiento (días)</t>
  </si>
  <si>
    <t>Tiempo necesario para fabricar un lote (días)</t>
  </si>
  <si>
    <t>Coste anual de relevamiento mínicmo K*=Ki+Kp</t>
  </si>
  <si>
    <t>Nivel máximo de stock Imax (unidades)</t>
  </si>
  <si>
    <t>Coste unitario de adquisición  Ca (€)</t>
  </si>
  <si>
    <t>Coste unitario mensual de diferir Cd/12</t>
  </si>
  <si>
    <t>Coste anual relevante mínimo K*=Kl+Kp+Kd  (€)</t>
  </si>
  <si>
    <t>Coste anual de diferir Kd (€)</t>
  </si>
  <si>
    <t>Coste anual total mínimo Kt*=Ka+Kl+Kp+Kd  (€)</t>
  </si>
  <si>
    <t>Tamaño Máximo de ruptura M* (unidades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</si>
</sst>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29.00390625" style="0" customWidth="1"/>
    <col min="2" max="2" width="8.421875" style="0" customWidth="1"/>
    <col min="3" max="3" width="2.57421875" style="0" customWidth="1"/>
    <col min="4" max="4" width="43.7109375" style="0" customWidth="1"/>
    <col min="5" max="5" width="9.71093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4" spans="2:5" ht="12.75">
      <c r="B14" s="2" t="s">
        <v>13</v>
      </c>
      <c r="E14" s="4" t="s">
        <v>19</v>
      </c>
    </row>
    <row r="15" spans="1:5" ht="12.75">
      <c r="A15" t="s">
        <v>9</v>
      </c>
      <c r="B15">
        <v>48000</v>
      </c>
      <c r="D15" t="s">
        <v>14</v>
      </c>
      <c r="E15" s="5">
        <f>IF(B15*(B16/365)&lt;=E23,B15*B16/365,MOD(B15*B16/365,E23))</f>
        <v>1205.4794520547948</v>
      </c>
    </row>
    <row r="16" spans="1:5" ht="12.75">
      <c r="A16" t="s">
        <v>10</v>
      </c>
      <c r="B16">
        <v>70</v>
      </c>
      <c r="D16" t="s">
        <v>15</v>
      </c>
      <c r="E16">
        <v>12</v>
      </c>
    </row>
    <row r="17" spans="4:5" ht="12.75">
      <c r="D17" t="s">
        <v>16</v>
      </c>
      <c r="E17">
        <v>1</v>
      </c>
    </row>
    <row r="18" spans="1:5" ht="12.75">
      <c r="A18" t="s">
        <v>20</v>
      </c>
      <c r="B18">
        <v>0.7</v>
      </c>
      <c r="D18" t="s">
        <v>17</v>
      </c>
      <c r="E18">
        <f>B18*B15</f>
        <v>33600</v>
      </c>
    </row>
    <row r="19" spans="1:5" ht="12.75">
      <c r="A19" t="s">
        <v>52</v>
      </c>
      <c r="B19">
        <v>50</v>
      </c>
      <c r="D19" t="s">
        <v>53</v>
      </c>
      <c r="E19">
        <f>B19*B15/E23</f>
        <v>600</v>
      </c>
    </row>
    <row r="20" spans="4:5" ht="12.75">
      <c r="D20" t="s">
        <v>18</v>
      </c>
      <c r="E20">
        <f>B23*E23/2</f>
        <v>600</v>
      </c>
    </row>
    <row r="21" spans="1:5" ht="12.75">
      <c r="A21" t="s">
        <v>21</v>
      </c>
      <c r="B21">
        <v>0.3</v>
      </c>
      <c r="D21" t="s">
        <v>54</v>
      </c>
      <c r="E21">
        <f>E19+E20</f>
        <v>1200</v>
      </c>
    </row>
    <row r="22" spans="1:5" ht="12.75">
      <c r="A22" t="s">
        <v>12</v>
      </c>
      <c r="B22">
        <v>0</v>
      </c>
      <c r="D22" t="s">
        <v>55</v>
      </c>
      <c r="E22">
        <f>E18+E19+E20</f>
        <v>34800</v>
      </c>
    </row>
    <row r="23" spans="1:5" ht="12.75">
      <c r="A23" t="s">
        <v>11</v>
      </c>
      <c r="B23" s="3">
        <f>MAX(B21,B22*B18)</f>
        <v>0.3</v>
      </c>
      <c r="D23" t="s">
        <v>51</v>
      </c>
      <c r="E23">
        <f>(((2*$B$19)*$B$15)/$B$23)^(1/2)</f>
        <v>4000</v>
      </c>
    </row>
    <row r="24" ht="12.75">
      <c r="E24" s="3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E24"/>
  <sheetViews>
    <sheetView workbookViewId="0" topLeftCell="A7">
      <selection activeCell="E19" sqref="E19"/>
    </sheetView>
  </sheetViews>
  <sheetFormatPr defaultColWidth="11.421875" defaultRowHeight="12.75"/>
  <cols>
    <col min="1" max="1" width="38.7109375" style="0" customWidth="1"/>
    <col min="2" max="2" width="6.421875" style="0" bestFit="1" customWidth="1"/>
    <col min="3" max="3" width="3.00390625" style="0" customWidth="1"/>
    <col min="4" max="4" width="43.28125" style="0" customWidth="1"/>
    <col min="5" max="5" width="8.57421875" style="0" bestFit="1" customWidth="1"/>
  </cols>
  <sheetData>
    <row r="12" spans="2:5" ht="12.75">
      <c r="B12" s="2" t="s">
        <v>13</v>
      </c>
      <c r="E12" s="2" t="s">
        <v>19</v>
      </c>
    </row>
    <row r="14" spans="1:5" ht="12.75">
      <c r="A14" t="s">
        <v>22</v>
      </c>
      <c r="B14" s="1">
        <v>1000</v>
      </c>
      <c r="D14" t="s">
        <v>30</v>
      </c>
      <c r="E14">
        <v>0</v>
      </c>
    </row>
    <row r="15" spans="1:5" ht="12.75">
      <c r="A15" t="s">
        <v>10</v>
      </c>
      <c r="B15">
        <v>0</v>
      </c>
      <c r="D15" t="s">
        <v>15</v>
      </c>
      <c r="E15">
        <v>7</v>
      </c>
    </row>
    <row r="16" spans="1:5" ht="12.75">
      <c r="A16" t="s">
        <v>23</v>
      </c>
      <c r="B16">
        <v>100</v>
      </c>
      <c r="D16" t="s">
        <v>31</v>
      </c>
      <c r="E16">
        <v>1.71</v>
      </c>
    </row>
    <row r="17" spans="1:2" ht="12.75">
      <c r="A17" t="s">
        <v>24</v>
      </c>
      <c r="B17">
        <v>299</v>
      </c>
    </row>
    <row r="18" spans="1:5" ht="12.75">
      <c r="A18" t="s">
        <v>25</v>
      </c>
      <c r="B18">
        <v>49</v>
      </c>
      <c r="D18" t="s">
        <v>32</v>
      </c>
      <c r="E18">
        <f>$B$14*$B$18</f>
        <v>49000</v>
      </c>
    </row>
    <row r="19" spans="1:5" ht="12.75">
      <c r="A19" t="s">
        <v>26</v>
      </c>
      <c r="B19">
        <v>100</v>
      </c>
      <c r="D19" t="s">
        <v>33</v>
      </c>
      <c r="E19">
        <f>B14*B19/E23</f>
        <v>700</v>
      </c>
    </row>
    <row r="20" spans="4:5" ht="12.75">
      <c r="D20" t="s">
        <v>34</v>
      </c>
      <c r="E20">
        <f>B23*E23/2</f>
        <v>700.0000000000001</v>
      </c>
    </row>
    <row r="21" ht="12.75">
      <c r="A21" t="s">
        <v>27</v>
      </c>
    </row>
    <row r="22" spans="1:5" ht="12.75">
      <c r="A22" t="s">
        <v>28</v>
      </c>
      <c r="B22">
        <v>0.2</v>
      </c>
      <c r="D22" t="s">
        <v>35</v>
      </c>
      <c r="E22">
        <f>E18+E19+E20</f>
        <v>50400</v>
      </c>
    </row>
    <row r="23" spans="1:5" ht="12.75">
      <c r="A23" t="s">
        <v>27</v>
      </c>
      <c r="B23">
        <v>9.8</v>
      </c>
      <c r="D23" t="s">
        <v>36</v>
      </c>
      <c r="E23" s="7">
        <f>IF(SQRT(2*B19*B14/B23)&lt;=B16,B16,MIN(SQRT(2*B19*B14/B23),B17))</f>
        <v>142.85714285714286</v>
      </c>
    </row>
    <row r="24" ht="12.75">
      <c r="E24" s="3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24"/>
  <sheetViews>
    <sheetView workbookViewId="0" topLeftCell="A7">
      <selection activeCell="E19" sqref="E19"/>
    </sheetView>
  </sheetViews>
  <sheetFormatPr defaultColWidth="11.421875" defaultRowHeight="12.75"/>
  <cols>
    <col min="1" max="1" width="42.28125" style="0" bestFit="1" customWidth="1"/>
    <col min="2" max="2" width="7.57421875" style="0" bestFit="1" customWidth="1"/>
    <col min="3" max="3" width="3.8515625" style="0" customWidth="1"/>
    <col min="4" max="4" width="44.57421875" style="0" bestFit="1" customWidth="1"/>
    <col min="5" max="5" width="6.00390625" style="0" bestFit="1" customWidth="1"/>
  </cols>
  <sheetData>
    <row r="12" ht="12.75">
      <c r="B12" t="s">
        <v>29</v>
      </c>
    </row>
    <row r="14" spans="1:5" ht="12.75">
      <c r="A14" t="s">
        <v>22</v>
      </c>
      <c r="B14">
        <v>500</v>
      </c>
      <c r="D14" t="s">
        <v>30</v>
      </c>
      <c r="E14">
        <v>0</v>
      </c>
    </row>
    <row r="15" spans="1:5" ht="12.75">
      <c r="A15" t="s">
        <v>10</v>
      </c>
      <c r="B15">
        <v>0</v>
      </c>
      <c r="D15" t="s">
        <v>15</v>
      </c>
      <c r="E15">
        <v>10</v>
      </c>
    </row>
    <row r="16" spans="1:5" ht="12.75">
      <c r="A16" t="s">
        <v>23</v>
      </c>
      <c r="B16">
        <v>1</v>
      </c>
      <c r="D16" t="s">
        <v>31</v>
      </c>
      <c r="E16">
        <v>1.2</v>
      </c>
    </row>
    <row r="17" spans="1:2" ht="12.75">
      <c r="A17" t="s">
        <v>24</v>
      </c>
      <c r="B17">
        <v>50</v>
      </c>
    </row>
    <row r="18" spans="1:5" ht="12.75">
      <c r="A18" t="s">
        <v>37</v>
      </c>
      <c r="B18">
        <v>0</v>
      </c>
      <c r="D18" t="s">
        <v>32</v>
      </c>
      <c r="E18">
        <f>B14*B19</f>
        <v>50000</v>
      </c>
    </row>
    <row r="19" spans="1:5" ht="12.75">
      <c r="A19" t="s">
        <v>38</v>
      </c>
      <c r="B19">
        <v>100</v>
      </c>
      <c r="D19" t="s">
        <v>33</v>
      </c>
      <c r="E19">
        <f>B14*B20/E23</f>
        <v>500</v>
      </c>
    </row>
    <row r="20" spans="1:5" ht="12.75">
      <c r="A20" t="s">
        <v>26</v>
      </c>
      <c r="B20">
        <v>50</v>
      </c>
      <c r="D20" t="s">
        <v>34</v>
      </c>
      <c r="E20">
        <f>B23*E23/2</f>
        <v>500</v>
      </c>
    </row>
    <row r="21" spans="1:2" ht="12.75">
      <c r="A21" t="s">
        <v>39</v>
      </c>
      <c r="B21">
        <v>100</v>
      </c>
    </row>
    <row r="22" spans="1:5" ht="12.75">
      <c r="A22" t="s">
        <v>28</v>
      </c>
      <c r="B22">
        <v>0.2</v>
      </c>
      <c r="D22" t="s">
        <v>35</v>
      </c>
      <c r="E22">
        <f>E18+E19+E20</f>
        <v>51000</v>
      </c>
    </row>
    <row r="23" spans="1:5" ht="12.75">
      <c r="A23" t="s">
        <v>40</v>
      </c>
      <c r="B23">
        <v>20</v>
      </c>
      <c r="D23" t="s">
        <v>36</v>
      </c>
      <c r="E23" s="3">
        <f>IF(SQRT(B14*(B18-B19*B16+B19+B20)/(B22/2*B19))&lt;=B16,B16,MIN(SQRT(B14*(B18-B19*B16+B19+B20)/(B22/2*B19)),B17))</f>
        <v>50</v>
      </c>
    </row>
    <row r="24" ht="12.75">
      <c r="E24" s="3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2:E24"/>
  <sheetViews>
    <sheetView workbookViewId="0" topLeftCell="A7">
      <selection activeCell="E16" sqref="E16"/>
    </sheetView>
  </sheetViews>
  <sheetFormatPr defaultColWidth="11.421875" defaultRowHeight="12.75"/>
  <cols>
    <col min="1" max="1" width="42.28125" style="0" bestFit="1" customWidth="1"/>
    <col min="2" max="2" width="6.00390625" style="0" bestFit="1" customWidth="1"/>
    <col min="3" max="3" width="3.28125" style="0" customWidth="1"/>
    <col min="4" max="4" width="44.57421875" style="0" bestFit="1" customWidth="1"/>
    <col min="5" max="5" width="9.57421875" style="0" bestFit="1" customWidth="1"/>
  </cols>
  <sheetData>
    <row r="12" ht="12.75">
      <c r="B12" t="s">
        <v>13</v>
      </c>
    </row>
    <row r="14" spans="1:5" ht="12.75">
      <c r="A14" t="s">
        <v>22</v>
      </c>
      <c r="B14">
        <v>10000</v>
      </c>
      <c r="D14" t="s">
        <v>30</v>
      </c>
      <c r="E14">
        <v>0</v>
      </c>
    </row>
    <row r="15" spans="1:5" ht="12.75">
      <c r="A15" t="s">
        <v>10</v>
      </c>
      <c r="B15">
        <v>0</v>
      </c>
      <c r="D15" t="s">
        <v>15</v>
      </c>
      <c r="E15">
        <v>86.6</v>
      </c>
    </row>
    <row r="16" spans="1:5" ht="12.75">
      <c r="A16" t="s">
        <v>56</v>
      </c>
      <c r="B16">
        <v>25000</v>
      </c>
      <c r="D16" t="s">
        <v>59</v>
      </c>
      <c r="E16">
        <v>4.21</v>
      </c>
    </row>
    <row r="17" spans="4:5" ht="12.75">
      <c r="D17" t="s">
        <v>62</v>
      </c>
      <c r="E17" s="9">
        <f>(B16-B14)*E24/B16</f>
        <v>69.28203230275508</v>
      </c>
    </row>
    <row r="18" spans="1:5" ht="12.75">
      <c r="A18" t="s">
        <v>38</v>
      </c>
      <c r="B18">
        <v>2000</v>
      </c>
      <c r="D18" t="s">
        <v>32</v>
      </c>
      <c r="E18">
        <f>$B$14*$B$18</f>
        <v>20000000</v>
      </c>
    </row>
    <row r="19" spans="1:5" ht="12.75">
      <c r="A19" t="s">
        <v>26</v>
      </c>
      <c r="B19">
        <v>200</v>
      </c>
      <c r="D19" t="s">
        <v>33</v>
      </c>
      <c r="E19" s="6">
        <f>$B$14*$B$19/$E$24</f>
        <v>17320.508075688773</v>
      </c>
    </row>
    <row r="20" spans="4:5" ht="12.75">
      <c r="D20" t="s">
        <v>34</v>
      </c>
      <c r="E20" s="6">
        <f>B23*E17/2</f>
        <v>17320.508075688773</v>
      </c>
    </row>
    <row r="21" spans="1:5" ht="12.75">
      <c r="A21" s="8" t="s">
        <v>58</v>
      </c>
      <c r="D21" t="s">
        <v>60</v>
      </c>
      <c r="E21">
        <v>1.69</v>
      </c>
    </row>
    <row r="22" spans="1:5" ht="12.75">
      <c r="A22" s="8" t="s">
        <v>28</v>
      </c>
      <c r="B22">
        <v>0.25</v>
      </c>
      <c r="D22" t="s">
        <v>61</v>
      </c>
      <c r="E22">
        <f>E19+E20</f>
        <v>34641.016151377546</v>
      </c>
    </row>
    <row r="23" spans="1:5" ht="12.75">
      <c r="A23" t="s">
        <v>58</v>
      </c>
      <c r="B23">
        <v>500</v>
      </c>
      <c r="D23" t="s">
        <v>35</v>
      </c>
      <c r="E23">
        <f>E18+E19+E20</f>
        <v>20034641.016151376</v>
      </c>
    </row>
    <row r="24" spans="4:5" ht="12.75">
      <c r="D24" t="s">
        <v>36</v>
      </c>
      <c r="E24" s="6">
        <f>(2*$B$19*$B$14/((1-$B$14/$B$16)*$B$23))^(1/2)</f>
        <v>115.47005383792515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2:E24"/>
  <sheetViews>
    <sheetView workbookViewId="0" topLeftCell="A7">
      <selection activeCell="E24" sqref="E24"/>
    </sheetView>
  </sheetViews>
  <sheetFormatPr defaultColWidth="11.421875" defaultRowHeight="12.75"/>
  <cols>
    <col min="1" max="1" width="42.28125" style="0" bestFit="1" customWidth="1"/>
    <col min="2" max="2" width="7.57421875" style="0" bestFit="1" customWidth="1"/>
    <col min="3" max="3" width="3.8515625" style="0" customWidth="1"/>
    <col min="4" max="4" width="44.57421875" style="0" bestFit="1" customWidth="1"/>
    <col min="5" max="5" width="7.421875" style="0" bestFit="1" customWidth="1"/>
  </cols>
  <sheetData>
    <row r="12" ht="12.75">
      <c r="B12" t="s">
        <v>29</v>
      </c>
    </row>
    <row r="13" spans="1:5" ht="12.75">
      <c r="A13" t="s">
        <v>22</v>
      </c>
      <c r="B13">
        <v>10000</v>
      </c>
      <c r="D13" t="s">
        <v>30</v>
      </c>
      <c r="E13">
        <v>0</v>
      </c>
    </row>
    <row r="14" spans="1:5" ht="12.75">
      <c r="A14" t="s">
        <v>10</v>
      </c>
      <c r="B14">
        <v>0</v>
      </c>
      <c r="D14" t="s">
        <v>15</v>
      </c>
      <c r="E14">
        <v>18.6</v>
      </c>
    </row>
    <row r="15" spans="4:5" ht="12.75">
      <c r="D15" t="s">
        <v>31</v>
      </c>
      <c r="E15">
        <v>19.62</v>
      </c>
    </row>
    <row r="16" spans="1:5" ht="12.75">
      <c r="A16" t="s">
        <v>63</v>
      </c>
      <c r="B16">
        <v>15</v>
      </c>
      <c r="D16" t="s">
        <v>32</v>
      </c>
      <c r="E16">
        <f>B13*B16</f>
        <v>150000</v>
      </c>
    </row>
    <row r="17" spans="1:5" ht="12.75">
      <c r="A17" t="s">
        <v>26</v>
      </c>
      <c r="B17">
        <v>50</v>
      </c>
      <c r="D17" t="s">
        <v>33</v>
      </c>
      <c r="E17">
        <f>B13*B17/E23</f>
        <v>494.5353550468402</v>
      </c>
    </row>
    <row r="18" ht="12.75">
      <c r="D18" t="s">
        <v>34</v>
      </c>
    </row>
    <row r="19" spans="1:4" ht="12.75">
      <c r="A19" t="s">
        <v>64</v>
      </c>
      <c r="B19">
        <v>1.25</v>
      </c>
      <c r="D19" t="s">
        <v>66</v>
      </c>
    </row>
    <row r="21" spans="1:4" ht="12.75">
      <c r="A21" s="8" t="s">
        <v>58</v>
      </c>
      <c r="D21" t="s">
        <v>65</v>
      </c>
    </row>
    <row r="22" spans="1:5" ht="12.75">
      <c r="A22" s="8" t="s">
        <v>28</v>
      </c>
      <c r="B22">
        <v>0.3</v>
      </c>
      <c r="D22" t="s">
        <v>67</v>
      </c>
      <c r="E22" s="3"/>
    </row>
    <row r="23" spans="1:5" ht="12.75">
      <c r="A23" t="s">
        <v>57</v>
      </c>
      <c r="B23">
        <v>4.5</v>
      </c>
      <c r="D23" t="s">
        <v>36</v>
      </c>
      <c r="E23" s="3">
        <f>((2*B17*B13*(B23+B19))/(B23*B19))^(1/2)</f>
        <v>1011.0500592068735</v>
      </c>
    </row>
    <row r="24" spans="4:5" ht="12.75">
      <c r="D24" t="s">
        <v>68</v>
      </c>
      <c r="E24" s="3">
        <f>(((2*B17*B13*B23)/(B19*(B23+B19)))^(1/2))</f>
        <v>791.2565680749444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3:F31"/>
  <sheetViews>
    <sheetView workbookViewId="0" topLeftCell="A16">
      <selection activeCell="B31" sqref="B31"/>
    </sheetView>
  </sheetViews>
  <sheetFormatPr defaultColWidth="11.421875" defaultRowHeight="12.75"/>
  <cols>
    <col min="4" max="4" width="24.00390625" style="0" customWidth="1"/>
  </cols>
  <sheetData>
    <row r="13" spans="1:4" ht="12.75">
      <c r="A13" t="s">
        <v>41</v>
      </c>
      <c r="D13">
        <v>6</v>
      </c>
    </row>
    <row r="14" spans="1:4" ht="12.75">
      <c r="A14" t="s">
        <v>42</v>
      </c>
      <c r="D14">
        <v>750</v>
      </c>
    </row>
    <row r="15" spans="1:4" ht="12.75">
      <c r="A15" t="s">
        <v>43</v>
      </c>
      <c r="D15">
        <v>0.02</v>
      </c>
    </row>
    <row r="16" spans="1:4" ht="12.75">
      <c r="A16" t="s">
        <v>44</v>
      </c>
      <c r="D16">
        <v>10</v>
      </c>
    </row>
    <row r="18" spans="1:6" ht="12.75">
      <c r="A18" t="s">
        <v>45</v>
      </c>
      <c r="B18" t="s">
        <v>46</v>
      </c>
      <c r="C18" t="s">
        <v>47</v>
      </c>
      <c r="D18" t="s">
        <v>48</v>
      </c>
      <c r="E18" t="s">
        <v>49</v>
      </c>
      <c r="F18" t="s">
        <v>48</v>
      </c>
    </row>
    <row r="19" spans="1:5" ht="12.75">
      <c r="A19">
        <v>1</v>
      </c>
      <c r="B19">
        <v>50</v>
      </c>
      <c r="C19">
        <v>500</v>
      </c>
      <c r="D19">
        <v>750</v>
      </c>
      <c r="E19">
        <v>750</v>
      </c>
    </row>
    <row r="20" spans="1:5" ht="12.75">
      <c r="A20">
        <v>2</v>
      </c>
      <c r="B20">
        <v>3100</v>
      </c>
      <c r="C20">
        <v>3600</v>
      </c>
      <c r="D20">
        <v>685</v>
      </c>
      <c r="E20">
        <v>1370</v>
      </c>
    </row>
    <row r="21" spans="1:5" ht="12.75">
      <c r="A21">
        <v>3</v>
      </c>
      <c r="B21">
        <v>600</v>
      </c>
      <c r="C21">
        <v>4200</v>
      </c>
      <c r="D21">
        <v>536.67</v>
      </c>
      <c r="E21">
        <v>1610</v>
      </c>
    </row>
    <row r="22" spans="1:5" ht="12.75">
      <c r="A22">
        <v>4</v>
      </c>
      <c r="B22">
        <v>6500</v>
      </c>
      <c r="C22">
        <v>10700</v>
      </c>
      <c r="D22">
        <v>1377.5</v>
      </c>
      <c r="E22">
        <v>5510</v>
      </c>
    </row>
    <row r="23" spans="1:5" ht="12.75">
      <c r="A23">
        <v>5</v>
      </c>
      <c r="B23">
        <v>7700</v>
      </c>
      <c r="C23">
        <v>18400</v>
      </c>
      <c r="D23">
        <v>2334</v>
      </c>
      <c r="E23">
        <v>11670</v>
      </c>
    </row>
    <row r="24" spans="1:5" ht="12.75">
      <c r="A24">
        <v>6</v>
      </c>
      <c r="B24">
        <v>6500</v>
      </c>
      <c r="C24">
        <v>24900</v>
      </c>
      <c r="D24">
        <v>3028.33</v>
      </c>
      <c r="E24">
        <v>18170</v>
      </c>
    </row>
    <row r="25" ht="12.75">
      <c r="A25">
        <v>7</v>
      </c>
    </row>
    <row r="26" ht="12.75">
      <c r="A26">
        <v>8</v>
      </c>
    </row>
    <row r="27" ht="12.75">
      <c r="A27">
        <v>9</v>
      </c>
    </row>
    <row r="28" ht="12.75">
      <c r="A28">
        <v>10</v>
      </c>
    </row>
    <row r="29" ht="12.75">
      <c r="A29">
        <v>11</v>
      </c>
    </row>
    <row r="30" ht="12.75">
      <c r="A30">
        <v>12</v>
      </c>
    </row>
    <row r="31" ht="12.75">
      <c r="B31" t="s">
        <v>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2007-09-23T20:09:54Z</dcterms:created>
  <dcterms:modified xsi:type="dcterms:W3CDTF">2007-11-11T17:01:08Z</dcterms:modified>
  <cp:category/>
  <cp:version/>
  <cp:contentType/>
  <cp:contentStatus/>
</cp:coreProperties>
</file>